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580" activeTab="1"/>
  </bookViews>
  <sheets>
    <sheet name="PV" sheetId="1" r:id="rId1"/>
    <sheet name="ФЭС" sheetId="2" r:id="rId2"/>
  </sheets>
  <definedNames/>
  <calcPr fullCalcOnLoad="1"/>
</workbook>
</file>

<file path=xl/sharedStrings.xml><?xml version="1.0" encoding="utf-8"?>
<sst xmlns="http://schemas.openxmlformats.org/spreadsheetml/2006/main" count="237" uniqueCount="136">
  <si>
    <t>Description of AC Loads Run by an Inverter</t>
  </si>
  <si>
    <t>Coffee maker</t>
  </si>
  <si>
    <t>Watts</t>
  </si>
  <si>
    <t>X</t>
  </si>
  <si>
    <t>Hrs/Wk</t>
  </si>
  <si>
    <t xml:space="preserve"> =</t>
  </si>
  <si>
    <t>Wh/Wk</t>
  </si>
  <si>
    <t>Microwave</t>
  </si>
  <si>
    <t>Blow Dryer</t>
  </si>
  <si>
    <t>TV/DVD 19"</t>
  </si>
  <si>
    <t>Clock Radio</t>
  </si>
  <si>
    <t>Lights CF 20 watts x 6</t>
  </si>
  <si>
    <t>Total Wh/Wk</t>
  </si>
  <si>
    <r>
      <t>Step 1: Calculate your AC loads.</t>
    </r>
    <r>
      <rPr>
        <sz val="10"/>
        <rFont val="Arial"/>
        <family val="0"/>
      </rPr>
      <t xml:space="preserve"> If there are no AC loads, skip to Step 2, "Calculate your DC loads".</t>
    </r>
  </si>
  <si>
    <t xml:space="preserve">1. List all AC loads, wattage and hours of use per week (Hrs/Wk) in the spaces below. </t>
  </si>
  <si>
    <t>Multiply watts by Hrs/Wk to get watt-hours per week (WH/Wk). Add all the watt hours per week to determine AC Watt Hours Per Week.</t>
  </si>
  <si>
    <t>2. DC watt hours per week. Multiply total of step 1 by 1.2 to correct for inverter loss.</t>
  </si>
  <si>
    <t>3. Inverter DC input voltage; usually 12 or 24 volts</t>
  </si>
  <si>
    <t>4. Divide line 2 by line 3. This is total amp hours per week used by AC loads.</t>
  </si>
  <si>
    <t xml:space="preserve"> /</t>
  </si>
  <si>
    <t>5. List all DC loads in the spaces below:</t>
  </si>
  <si>
    <t xml:space="preserve">Description of DC Loads </t>
  </si>
  <si>
    <t>Lights Fluorescent 15 watts x 6</t>
  </si>
  <si>
    <t>Car stereo CD</t>
  </si>
  <si>
    <t>6. DC system voltage. Usually 12 or 24 volts. (Same as line 3)</t>
  </si>
  <si>
    <t>7. To determine total amp hours per week used by DC loads, divide line 5 by line 6.</t>
  </si>
  <si>
    <t>8. To determine total amp hours per week used by AC loads enter line 4</t>
  </si>
  <si>
    <t>9. Add lines 7 and 8.  This is total amp hours per week used by all loads.</t>
  </si>
  <si>
    <t xml:space="preserve"> +</t>
  </si>
  <si>
    <t>10 Divide line 9 by 7 days. This is total average amp hours per day.</t>
  </si>
  <si>
    <t>Battery Sizing</t>
  </si>
  <si>
    <t>1. Enter your daily amp-hour requirement. (From the Load Sizing Worksheet, line 10)</t>
  </si>
  <si>
    <t xml:space="preserve">2. Enter the maximum number of consecutive cloudy weather days expected in your area, </t>
  </si>
  <si>
    <t>or the number of days of autonomy you would like your system to support.</t>
  </si>
  <si>
    <t>3. Multiply the amp-hour requirement by the number of days. This is the amount of amp-hours your system will need to store.</t>
  </si>
  <si>
    <t xml:space="preserve"> X</t>
  </si>
  <si>
    <t xml:space="preserve">4. Enter the depth of discharge for the battery you have chosen. </t>
  </si>
  <si>
    <t xml:space="preserve">This provides a safety factor so that you can avoid over-draining your battery bank </t>
  </si>
  <si>
    <t>(Example: If the discharge limit is 20%, use 0.2) This number should not exceed 0.8</t>
  </si>
  <si>
    <t>5. Divide the amp-hours (line 3) of storage needed by the depth of discharge (line 4) limit.</t>
  </si>
  <si>
    <t>6. Select the multiplier that corresponds to the average wintertime ambient temperature your battery bank will experience.</t>
  </si>
  <si>
    <t xml:space="preserve">7. Multiply the amp-hours by line 6. This calculation ensures that your </t>
  </si>
  <si>
    <t xml:space="preserve">battery bank will have enough capacity to overcome cold weather effects. </t>
  </si>
  <si>
    <t>This number represents the total battery capacity you will need.</t>
  </si>
  <si>
    <t>8. Enter the amp-hour rating for the battery you have chosen.</t>
  </si>
  <si>
    <t xml:space="preserve">9. Divide the total battery capacity by the battery amp-hour rating and round </t>
  </si>
  <si>
    <t>off to the next highest number. This is the number of batteries wired in parallel required.</t>
  </si>
  <si>
    <t xml:space="preserve">10. Divide the nominal system voltage (12 or 24V) by the battery voltage </t>
  </si>
  <si>
    <t>and round off to the next highest number. This is the number of batteries wired in series.</t>
  </si>
  <si>
    <t>(Trojan L16; 6V, 360AH)</t>
  </si>
  <si>
    <t xml:space="preserve">11. Multiply the number of batteries in parallel by the number </t>
  </si>
  <si>
    <t>of batteries in series. This is the number of batteries required.</t>
  </si>
  <si>
    <t>Array Sizing worksheet</t>
  </si>
  <si>
    <t>1. Total average amp hours per day from the Load Sizing Worksheet, line 10.</t>
  </si>
  <si>
    <t>2. Multiply line 1 by 1.2 to compensate for loss from battery charge/discharge.</t>
  </si>
  <si>
    <t>3. Average sun hours per day in your area (from chart)</t>
  </si>
  <si>
    <t>4. Divide line 2 by line 3,. This is the total solar array amps required.</t>
  </si>
  <si>
    <t>5. Optimum or peak amps of solar module used. See module specifications.</t>
  </si>
  <si>
    <t>6. To determine total number of solar modules in parallel required, divide line 4 by line 5.</t>
  </si>
  <si>
    <t>7. Round off to the next highest whole number.</t>
  </si>
  <si>
    <t>8. Number of modules needed to provide DC Battery voltage:</t>
  </si>
  <si>
    <t>(AstroPower AP1206; 120 watt, 16.9v, 7.1 amp)</t>
  </si>
  <si>
    <t>9. To determine total number of solar modules required, multiply line 7 by line 8.</t>
  </si>
  <si>
    <t>computer laptop</t>
  </si>
  <si>
    <t>(NJ - Summer)</t>
  </si>
  <si>
    <t xml:space="preserve">1. Список всех нагрузок переменного тока, ее мощность и часы работы в неделю. </t>
  </si>
  <si>
    <t>Перемножается мощность на время работы для определения требуемой энергии в Вт ч в неделю. Далее все эти данные суммируются для вычисления полной наргузки переменного тока в ватт-часах в неделю .</t>
  </si>
  <si>
    <t>Нагрузка переменного тока, питаемая через инвертор</t>
  </si>
  <si>
    <t>Мощность, Ватт</t>
  </si>
  <si>
    <t>час/нед</t>
  </si>
  <si>
    <t>Втч/нед</t>
  </si>
  <si>
    <t>3. Входное напряжение инвертора, В постоянного тока; обычно 12 или 24В</t>
  </si>
  <si>
    <t>4. Разделить п.2 на п.3 Получим полную нагрузку переменного тока в Ач в неделю.</t>
  </si>
  <si>
    <t>5. Список нагрузки постоянного тока:</t>
  </si>
  <si>
    <t>Описание нагрузки ПП</t>
  </si>
  <si>
    <t>Вт</t>
  </si>
  <si>
    <t>Итого</t>
  </si>
  <si>
    <t>6. Напряжение постоянного тока. Обычно 12 или 24 В. (Как и в п. 3)</t>
  </si>
  <si>
    <t>В</t>
  </si>
  <si>
    <t>8. Номинальное напряжение фотоэлектрического модуля</t>
  </si>
  <si>
    <t>Число модулей, соединенных последовательно, для обеспечения требуемого выходного напряжения постоянного тока:</t>
  </si>
  <si>
    <t>7. Округлить до ближайшего большего целого значения.</t>
  </si>
  <si>
    <t>9. Общее количество модулей определяется умножением п.7 на п.8.</t>
  </si>
  <si>
    <t>Итак, Вам нужно</t>
  </si>
  <si>
    <t xml:space="preserve">фотоэлектрических модулей </t>
  </si>
  <si>
    <t xml:space="preserve">аккумуляторных батарей </t>
  </si>
  <si>
    <t>Количество</t>
  </si>
  <si>
    <t>Цена</t>
  </si>
  <si>
    <t>Сумма</t>
  </si>
  <si>
    <t>Наименование</t>
  </si>
  <si>
    <t>инвертор</t>
  </si>
  <si>
    <t>Всего</t>
  </si>
  <si>
    <t>5. Ток фотоэлектрического модуля в точке максимальной мощности (см. спецификации производителя).</t>
  </si>
  <si>
    <t>2. Учитываем потери на заряд-разряд аккумуляторной батареи (обычно 20% при использовании специальных батарей). При использовании обычных стартерных батарей нужно взять этот коэффициент больше (до 1,5)</t>
  </si>
  <si>
    <t>6. Для определения количества модулей, соединенных параллельно, делим п.4 на п.5.</t>
  </si>
  <si>
    <t>3. Среднее количество пиковых солнечных часов в вашей местности (из карт или таблиц)</t>
  </si>
  <si>
    <t>лето</t>
  </si>
  <si>
    <t>Кофеварка</t>
  </si>
  <si>
    <t>Микроволновая печь</t>
  </si>
  <si>
    <t>Радиочасы</t>
  </si>
  <si>
    <t>люминесцентные лампы  20 Вт</t>
  </si>
  <si>
    <t>люминесцентные лампы 15 Вт</t>
  </si>
  <si>
    <t>Кол-во</t>
  </si>
  <si>
    <t>7. Для определения общего количества Ач в неделю потребляемого нагрузкой постоянного тока , разделить п 5 на п. 6.</t>
  </si>
  <si>
    <t>8. Общее кол-во Ач в неделю, потребляемое нагрузкой переменного тока (п. 4)</t>
  </si>
  <si>
    <t>9. Общее кол-во Ач в неделю потребляемое всей нагрузкой.</t>
  </si>
  <si>
    <t>10 Разделить на 7 дней. Получим Ач в день</t>
  </si>
  <si>
    <t xml:space="preserve">Расчет аккумуляторной батареи </t>
  </si>
  <si>
    <t>1. Ввести потребность в электричестве в Ач ( п.10)</t>
  </si>
  <si>
    <t xml:space="preserve">2. Ввести максимальное число последовательных "дней без солнца" </t>
  </si>
  <si>
    <t>или число дней автономного электроснабжения без подзаряда</t>
  </si>
  <si>
    <t>3. Умножить п.10 на число дней. Это кол-во электричества, которое нужно запасти в АБ.</t>
  </si>
  <si>
    <t>4. Ввести глубину разряда для АБ</t>
  </si>
  <si>
    <t>Если глубина разряда 20%, используйте к-т 0.2.</t>
  </si>
  <si>
    <t xml:space="preserve">5. Разделите п.3 на глубину разряда п.4 </t>
  </si>
  <si>
    <t>6. Выберите коэффициент учитывающий снижение емкости АБ при понижении температуры</t>
  </si>
  <si>
    <t>7. Умножить п.5 на п.6. Это нужно для обеспечения работы системы в холодную погоду</t>
  </si>
  <si>
    <t>Полная емкость батареи равна</t>
  </si>
  <si>
    <t>Ач</t>
  </si>
  <si>
    <t>8. Введите номинальную емкость выбранной батареи</t>
  </si>
  <si>
    <t>9. Разделить п.7 на п.8 и округлить до ближайшего большего целого</t>
  </si>
  <si>
    <t>Это будет число батарей соединенных параллельно</t>
  </si>
  <si>
    <t>10. Разделить номинальное напряжение системы (12 или 24В) на напряжение АБ</t>
  </si>
  <si>
    <t>и округлите вверх до целого. Это будет число батарей, соединенных последовательно</t>
  </si>
  <si>
    <t>11. Умножить п.9 на п.10 для определения общего кол-ва аккумуляторных батарей</t>
  </si>
  <si>
    <t>Расчет количества фотоэлектрических модулей</t>
  </si>
  <si>
    <t>1. Общее потребляемое количество электричества в Ач из п.10</t>
  </si>
  <si>
    <t>4. Разделить п.2 на п.3. Это будет требуемое число Ач от СБ</t>
  </si>
  <si>
    <t xml:space="preserve"> (Модуль мощностью 120 Вт, 12 В)</t>
  </si>
  <si>
    <t>мощностью</t>
  </si>
  <si>
    <t>Холодильник</t>
  </si>
  <si>
    <t>Значения в ячейках, обозначенных серым цветом нужно заполнить. 
Значения в ячейках, обозначенных желтым цветом трогать не надо, это результат расчетов</t>
  </si>
  <si>
    <t>2. Нагрузка постоянного тока, в неделю, для питания инвертора.
 Коэффициент полезного действия инвертора принимается 80%. (умножается на 1.2)</t>
  </si>
  <si>
    <t xml:space="preserve">Расчет автономной фотоэлектрической системы электроснабжения </t>
  </si>
  <si>
    <t>соединительная арматура</t>
  </si>
  <si>
    <t xml:space="preserve">Контроллер заряда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</si>
</sst>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ont="1" applyFill="1" applyBorder="1" applyAlignment="1">
      <alignment/>
    </xf>
    <xf numFmtId="1" fontId="0" fillId="2" borderId="0" xfId="0" applyNumberFormat="1" applyFill="1" applyAlignment="1">
      <alignment/>
    </xf>
    <xf numFmtId="0" fontId="0" fillId="4" borderId="0" xfId="0" applyFill="1" applyAlignment="1">
      <alignment horizontal="left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03">
      <selection activeCell="A13" sqref="A13"/>
    </sheetView>
  </sheetViews>
  <sheetFormatPr defaultColWidth="9.140625" defaultRowHeight="12.75"/>
  <sheetData>
    <row r="1" ht="12.75">
      <c r="A1" s="5" t="s">
        <v>13</v>
      </c>
    </row>
    <row r="2" ht="12.75">
      <c r="A2" s="6"/>
    </row>
    <row r="3" ht="12.75">
      <c r="A3" s="7" t="s">
        <v>14</v>
      </c>
    </row>
    <row r="4" ht="12.75">
      <c r="A4" s="7" t="s">
        <v>15</v>
      </c>
    </row>
    <row r="5" ht="12.75">
      <c r="A5" s="7"/>
    </row>
    <row r="6" spans="1:10" ht="12.75">
      <c r="A6" s="1" t="s">
        <v>0</v>
      </c>
      <c r="B6" s="1"/>
      <c r="C6" s="1"/>
      <c r="D6" s="1"/>
      <c r="E6" s="1"/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" t="s">
        <v>1</v>
      </c>
      <c r="B8" s="3"/>
      <c r="C8" s="3"/>
      <c r="D8" s="3"/>
      <c r="E8" s="4"/>
      <c r="F8" s="1">
        <v>800</v>
      </c>
      <c r="G8" s="1" t="s">
        <v>3</v>
      </c>
      <c r="H8" s="1">
        <v>3.5</v>
      </c>
      <c r="I8" s="1" t="s">
        <v>5</v>
      </c>
      <c r="J8" s="10">
        <f aca="true" t="shared" si="0" ref="J8:J13">F8*H8</f>
        <v>2800</v>
      </c>
    </row>
    <row r="9" spans="1:10" ht="12.75">
      <c r="A9" s="2" t="s">
        <v>7</v>
      </c>
      <c r="B9" s="3"/>
      <c r="C9" s="3"/>
      <c r="D9" s="3"/>
      <c r="E9" s="4"/>
      <c r="F9" s="1">
        <v>800</v>
      </c>
      <c r="G9" s="1" t="s">
        <v>3</v>
      </c>
      <c r="H9" s="1">
        <v>2</v>
      </c>
      <c r="I9" s="1" t="s">
        <v>5</v>
      </c>
      <c r="J9" s="10">
        <f t="shared" si="0"/>
        <v>1600</v>
      </c>
    </row>
    <row r="10" spans="1:10" ht="12.75">
      <c r="A10" s="2" t="s">
        <v>8</v>
      </c>
      <c r="B10" s="3"/>
      <c r="C10" s="3"/>
      <c r="D10" s="3"/>
      <c r="E10" s="4"/>
      <c r="F10" s="1">
        <v>1000</v>
      </c>
      <c r="G10" s="1" t="s">
        <v>3</v>
      </c>
      <c r="H10" s="1">
        <v>2</v>
      </c>
      <c r="I10" s="1" t="s">
        <v>5</v>
      </c>
      <c r="J10" s="10">
        <f t="shared" si="0"/>
        <v>2000</v>
      </c>
    </row>
    <row r="11" spans="1:10" ht="12.75">
      <c r="A11" s="2" t="s">
        <v>9</v>
      </c>
      <c r="B11" s="3"/>
      <c r="C11" s="3"/>
      <c r="D11" s="3"/>
      <c r="E11" s="4"/>
      <c r="F11" s="1">
        <v>40</v>
      </c>
      <c r="G11" s="1" t="s">
        <v>3</v>
      </c>
      <c r="H11" s="1">
        <v>28</v>
      </c>
      <c r="I11" s="1" t="s">
        <v>5</v>
      </c>
      <c r="J11" s="10">
        <f t="shared" si="0"/>
        <v>1120</v>
      </c>
    </row>
    <row r="12" spans="1:10" ht="12.75">
      <c r="A12" s="2" t="s">
        <v>10</v>
      </c>
      <c r="B12" s="3"/>
      <c r="C12" s="3"/>
      <c r="D12" s="3"/>
      <c r="E12" s="4"/>
      <c r="F12" s="1">
        <v>1</v>
      </c>
      <c r="G12" s="1" t="s">
        <v>3</v>
      </c>
      <c r="H12" s="1">
        <v>168</v>
      </c>
      <c r="I12" s="1" t="s">
        <v>5</v>
      </c>
      <c r="J12" s="10">
        <f t="shared" si="0"/>
        <v>168</v>
      </c>
    </row>
    <row r="13" spans="1:10" ht="12.75">
      <c r="A13" s="2" t="s">
        <v>11</v>
      </c>
      <c r="B13" s="3"/>
      <c r="C13" s="3"/>
      <c r="D13" s="3"/>
      <c r="E13" s="4"/>
      <c r="F13" s="1">
        <v>100</v>
      </c>
      <c r="G13" s="1" t="s">
        <v>3</v>
      </c>
      <c r="H13" s="1">
        <v>40</v>
      </c>
      <c r="I13" s="1" t="s">
        <v>5</v>
      </c>
      <c r="J13" s="10">
        <f t="shared" si="0"/>
        <v>4000</v>
      </c>
    </row>
    <row r="14" spans="1:10" ht="12.75">
      <c r="A14" s="2"/>
      <c r="B14" s="3"/>
      <c r="C14" s="3"/>
      <c r="D14" s="3"/>
      <c r="E14" s="3"/>
      <c r="F14" s="3"/>
      <c r="G14" s="4"/>
      <c r="H14" s="1" t="s">
        <v>12</v>
      </c>
      <c r="I14" s="1"/>
      <c r="J14" s="11">
        <f>SUM(J8:J13)</f>
        <v>11688</v>
      </c>
    </row>
    <row r="16" ht="12.75">
      <c r="A16" s="7" t="s">
        <v>16</v>
      </c>
    </row>
    <row r="17" spans="1:5" ht="12.75">
      <c r="A17">
        <f>J14</f>
        <v>11688</v>
      </c>
      <c r="B17" t="s">
        <v>3</v>
      </c>
      <c r="C17">
        <v>1.2</v>
      </c>
      <c r="D17" t="s">
        <v>5</v>
      </c>
      <c r="E17" s="8">
        <f>A17*C17</f>
        <v>14025.6</v>
      </c>
    </row>
    <row r="19" ht="12.75">
      <c r="A19" s="7" t="s">
        <v>17</v>
      </c>
    </row>
    <row r="20" ht="12.75">
      <c r="A20" s="8">
        <v>12</v>
      </c>
    </row>
    <row r="22" ht="12.75">
      <c r="A22" s="7" t="s">
        <v>18</v>
      </c>
    </row>
    <row r="23" spans="1:5" ht="12.75">
      <c r="A23">
        <f>E17</f>
        <v>14025.6</v>
      </c>
      <c r="B23" t="s">
        <v>19</v>
      </c>
      <c r="C23">
        <f>A20</f>
        <v>12</v>
      </c>
      <c r="D23" t="s">
        <v>5</v>
      </c>
      <c r="E23" s="8">
        <f>A23/C23</f>
        <v>1168.8</v>
      </c>
    </row>
    <row r="25" ht="12.75">
      <c r="A25" s="7" t="s">
        <v>20</v>
      </c>
    </row>
    <row r="27" spans="1:10" ht="12.75">
      <c r="A27" s="1" t="s">
        <v>21</v>
      </c>
      <c r="B27" s="1"/>
      <c r="C27" s="1"/>
      <c r="D27" s="1"/>
      <c r="E27" s="1"/>
      <c r="F27" s="1" t="s">
        <v>2</v>
      </c>
      <c r="G27" s="1" t="s">
        <v>3</v>
      </c>
      <c r="H27" s="1" t="s">
        <v>4</v>
      </c>
      <c r="I27" s="1" t="s">
        <v>5</v>
      </c>
      <c r="J27" s="1" t="s">
        <v>6</v>
      </c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2" t="s">
        <v>22</v>
      </c>
      <c r="B29" s="3"/>
      <c r="C29" s="3"/>
      <c r="D29" s="3"/>
      <c r="E29" s="4"/>
      <c r="F29" s="1">
        <v>90</v>
      </c>
      <c r="G29" s="1" t="s">
        <v>3</v>
      </c>
      <c r="H29" s="1">
        <v>42</v>
      </c>
      <c r="I29" s="1" t="s">
        <v>5</v>
      </c>
      <c r="J29" s="12">
        <f>F29*H29</f>
        <v>3780</v>
      </c>
    </row>
    <row r="30" spans="1:10" ht="12.75">
      <c r="A30" s="2" t="s">
        <v>63</v>
      </c>
      <c r="B30" s="3"/>
      <c r="C30" s="3"/>
      <c r="D30" s="3"/>
      <c r="E30" s="4"/>
      <c r="F30" s="1">
        <v>50</v>
      </c>
      <c r="G30" s="1" t="s">
        <v>3</v>
      </c>
      <c r="H30" s="1">
        <v>28</v>
      </c>
      <c r="I30" s="1" t="s">
        <v>5</v>
      </c>
      <c r="J30" s="12">
        <f>F30*H30</f>
        <v>1400</v>
      </c>
    </row>
    <row r="31" spans="1:10" ht="12.75">
      <c r="A31" s="2" t="s">
        <v>23</v>
      </c>
      <c r="B31" s="3"/>
      <c r="C31" s="3"/>
      <c r="D31" s="3"/>
      <c r="E31" s="4"/>
      <c r="F31" s="1">
        <v>15</v>
      </c>
      <c r="G31" s="1" t="s">
        <v>3</v>
      </c>
      <c r="H31" s="1">
        <v>42</v>
      </c>
      <c r="I31" s="1" t="s">
        <v>5</v>
      </c>
      <c r="J31" s="12">
        <f>F31*H31</f>
        <v>630</v>
      </c>
    </row>
    <row r="32" spans="1:10" ht="12.75">
      <c r="A32" s="2"/>
      <c r="B32" s="3"/>
      <c r="C32" s="3"/>
      <c r="D32" s="3"/>
      <c r="E32" s="3"/>
      <c r="F32" s="3"/>
      <c r="G32" s="4"/>
      <c r="H32" s="1" t="s">
        <v>12</v>
      </c>
      <c r="I32" s="1"/>
      <c r="J32" s="11">
        <f>SUM(J29:J29)</f>
        <v>3780</v>
      </c>
    </row>
    <row r="34" ht="12.75">
      <c r="A34" s="7" t="s">
        <v>24</v>
      </c>
    </row>
    <row r="35" ht="12.75">
      <c r="A35" s="8">
        <f>A20</f>
        <v>12</v>
      </c>
    </row>
    <row r="37" ht="12.75">
      <c r="A37" s="7" t="s">
        <v>25</v>
      </c>
    </row>
    <row r="38" spans="1:5" ht="12.75">
      <c r="A38">
        <f>J32</f>
        <v>3780</v>
      </c>
      <c r="B38" t="s">
        <v>19</v>
      </c>
      <c r="C38">
        <f>A35</f>
        <v>12</v>
      </c>
      <c r="D38" t="s">
        <v>5</v>
      </c>
      <c r="E38" s="13">
        <f>A38/C38</f>
        <v>315</v>
      </c>
    </row>
    <row r="40" ht="12.75">
      <c r="A40" s="7" t="s">
        <v>26</v>
      </c>
    </row>
    <row r="41" ht="12.75">
      <c r="A41" s="8">
        <f>E23</f>
        <v>1168.8</v>
      </c>
    </row>
    <row r="43" ht="12.75">
      <c r="A43" s="7" t="s">
        <v>27</v>
      </c>
    </row>
    <row r="44" spans="1:5" ht="12.75">
      <c r="A44">
        <f>E38</f>
        <v>315</v>
      </c>
      <c r="B44" t="s">
        <v>28</v>
      </c>
      <c r="C44">
        <f>A41</f>
        <v>1168.8</v>
      </c>
      <c r="D44" t="s">
        <v>5</v>
      </c>
      <c r="E44" s="13">
        <f>A44+C44</f>
        <v>1483.8</v>
      </c>
    </row>
    <row r="46" ht="12.75">
      <c r="A46" s="7" t="s">
        <v>29</v>
      </c>
    </row>
    <row r="47" spans="1:5" ht="12.75">
      <c r="A47">
        <f>E44</f>
        <v>1483.8</v>
      </c>
      <c r="B47" t="s">
        <v>19</v>
      </c>
      <c r="C47">
        <v>7</v>
      </c>
      <c r="D47" t="s">
        <v>5</v>
      </c>
      <c r="E47" s="13">
        <f>A47/7</f>
        <v>211.97142857142856</v>
      </c>
    </row>
    <row r="49" ht="12.75">
      <c r="A49" s="8" t="s">
        <v>30</v>
      </c>
    </row>
    <row r="51" ht="12.75">
      <c r="A51" s="7" t="s">
        <v>31</v>
      </c>
    </row>
    <row r="52" ht="12.75">
      <c r="A52" s="8">
        <f>E47</f>
        <v>211.97142857142856</v>
      </c>
    </row>
    <row r="54" ht="12.75">
      <c r="A54" s="7" t="s">
        <v>32</v>
      </c>
    </row>
    <row r="55" ht="12.75">
      <c r="A55" t="s">
        <v>33</v>
      </c>
    </row>
    <row r="56" ht="12.75">
      <c r="A56" s="8">
        <v>1</v>
      </c>
    </row>
    <row r="58" ht="12.75">
      <c r="A58" s="7" t="s">
        <v>34</v>
      </c>
    </row>
    <row r="59" spans="1:5" ht="12.75">
      <c r="A59">
        <f>A52</f>
        <v>211.97142857142856</v>
      </c>
      <c r="B59" t="s">
        <v>35</v>
      </c>
      <c r="C59">
        <f>A56</f>
        <v>1</v>
      </c>
      <c r="D59" t="s">
        <v>5</v>
      </c>
      <c r="E59" s="13">
        <f>A59*C59</f>
        <v>211.97142857142856</v>
      </c>
    </row>
    <row r="61" ht="12.75">
      <c r="A61" s="7" t="s">
        <v>36</v>
      </c>
    </row>
    <row r="62" ht="12.75">
      <c r="A62" t="s">
        <v>37</v>
      </c>
    </row>
    <row r="63" ht="12.75">
      <c r="A63" t="s">
        <v>38</v>
      </c>
    </row>
    <row r="64" ht="12.75">
      <c r="A64" s="8">
        <v>0.5</v>
      </c>
    </row>
    <row r="66" ht="12.75">
      <c r="A66" s="7" t="s">
        <v>39</v>
      </c>
    </row>
    <row r="67" spans="1:5" ht="12.75">
      <c r="A67">
        <f>E59</f>
        <v>211.97142857142856</v>
      </c>
      <c r="B67" t="s">
        <v>19</v>
      </c>
      <c r="C67">
        <f>A64</f>
        <v>0.5</v>
      </c>
      <c r="D67" t="s">
        <v>5</v>
      </c>
      <c r="E67" s="13">
        <f>A67/C67</f>
        <v>423.9428571428571</v>
      </c>
    </row>
    <row r="69" ht="12.75">
      <c r="A69" s="7" t="s">
        <v>40</v>
      </c>
    </row>
    <row r="70" ht="12.75">
      <c r="A70" s="8">
        <v>1.04</v>
      </c>
    </row>
    <row r="72" ht="12.75">
      <c r="A72" s="7" t="s">
        <v>41</v>
      </c>
    </row>
    <row r="73" ht="12.75">
      <c r="A73" t="s">
        <v>42</v>
      </c>
    </row>
    <row r="74" ht="12.75">
      <c r="A74" t="s">
        <v>43</v>
      </c>
    </row>
    <row r="75" spans="1:5" ht="12.75">
      <c r="A75">
        <f>E67</f>
        <v>423.9428571428571</v>
      </c>
      <c r="B75" t="s">
        <v>35</v>
      </c>
      <c r="C75">
        <f>A70</f>
        <v>1.04</v>
      </c>
      <c r="D75" t="s">
        <v>5</v>
      </c>
      <c r="E75" s="13">
        <f>A75*C75</f>
        <v>440.9005714285714</v>
      </c>
    </row>
    <row r="77" ht="12.75">
      <c r="A77" s="7" t="s">
        <v>44</v>
      </c>
    </row>
    <row r="78" spans="1:2" ht="12.75">
      <c r="A78" s="8">
        <v>360</v>
      </c>
      <c r="B78" t="s">
        <v>49</v>
      </c>
    </row>
    <row r="80" ht="12.75">
      <c r="A80" s="7" t="s">
        <v>45</v>
      </c>
    </row>
    <row r="81" ht="12.75">
      <c r="A81" t="s">
        <v>46</v>
      </c>
    </row>
    <row r="82" spans="1:5" ht="12.75">
      <c r="A82">
        <f>E75</f>
        <v>440.9005714285714</v>
      </c>
      <c r="B82" t="s">
        <v>19</v>
      </c>
      <c r="C82">
        <f>A78</f>
        <v>360</v>
      </c>
      <c r="D82" t="s">
        <v>5</v>
      </c>
      <c r="E82" s="14">
        <f>ROUND(A82/C82,0)</f>
        <v>1</v>
      </c>
    </row>
    <row r="84" ht="12.75">
      <c r="A84" s="7" t="s">
        <v>47</v>
      </c>
    </row>
    <row r="85" ht="12.75">
      <c r="A85" t="s">
        <v>48</v>
      </c>
    </row>
    <row r="86" spans="1:5" ht="12.75">
      <c r="A86">
        <f>A35</f>
        <v>12</v>
      </c>
      <c r="B86" t="s">
        <v>19</v>
      </c>
      <c r="C86">
        <v>6</v>
      </c>
      <c r="D86" t="s">
        <v>5</v>
      </c>
      <c r="E86" s="13">
        <f>A86/C86</f>
        <v>2</v>
      </c>
    </row>
    <row r="88" ht="12.75">
      <c r="A88" s="7" t="s">
        <v>50</v>
      </c>
    </row>
    <row r="89" ht="12.75">
      <c r="A89" t="s">
        <v>51</v>
      </c>
    </row>
    <row r="90" spans="1:5" ht="12.75">
      <c r="A90" s="9">
        <f>E82</f>
        <v>1</v>
      </c>
      <c r="B90" t="s">
        <v>35</v>
      </c>
      <c r="C90">
        <f>E86</f>
        <v>2</v>
      </c>
      <c r="D90" t="s">
        <v>5</v>
      </c>
      <c r="E90" s="14">
        <f>ROUND(A90*C90,0)</f>
        <v>2</v>
      </c>
    </row>
    <row r="92" ht="12.75">
      <c r="A92" t="s">
        <v>52</v>
      </c>
    </row>
    <row r="94" ht="12.75">
      <c r="A94" s="7" t="s">
        <v>53</v>
      </c>
    </row>
    <row r="95" ht="12.75">
      <c r="A95" s="8">
        <f>E47</f>
        <v>211.97142857142856</v>
      </c>
    </row>
    <row r="97" ht="12.75">
      <c r="A97" s="7" t="s">
        <v>54</v>
      </c>
    </row>
    <row r="98" spans="1:5" ht="12.75">
      <c r="A98">
        <f>A95</f>
        <v>211.97142857142856</v>
      </c>
      <c r="B98" t="s">
        <v>35</v>
      </c>
      <c r="C98">
        <v>1.2</v>
      </c>
      <c r="D98" t="s">
        <v>5</v>
      </c>
      <c r="E98" s="13">
        <f>A98*1.3</f>
        <v>275.5628571428571</v>
      </c>
    </row>
    <row r="100" ht="12.75">
      <c r="A100" s="7" t="s">
        <v>55</v>
      </c>
    </row>
    <row r="101" spans="1:2" ht="12.75">
      <c r="A101" s="8">
        <v>4.76</v>
      </c>
      <c r="B101" t="s">
        <v>64</v>
      </c>
    </row>
    <row r="103" ht="12.75">
      <c r="A103" s="7" t="s">
        <v>56</v>
      </c>
    </row>
    <row r="104" spans="1:5" ht="12.75">
      <c r="A104">
        <f>E98</f>
        <v>275.5628571428571</v>
      </c>
      <c r="B104" t="s">
        <v>19</v>
      </c>
      <c r="C104">
        <f>A101</f>
        <v>4.76</v>
      </c>
      <c r="D104" t="s">
        <v>5</v>
      </c>
      <c r="E104" s="13">
        <f>A104/C104</f>
        <v>57.891356542617046</v>
      </c>
    </row>
    <row r="106" ht="12.75">
      <c r="A106" s="7" t="s">
        <v>57</v>
      </c>
    </row>
    <row r="107" spans="1:2" ht="12.75">
      <c r="A107" s="8">
        <v>7.1</v>
      </c>
      <c r="B107" t="s">
        <v>61</v>
      </c>
    </row>
    <row r="109" ht="12.75">
      <c r="A109" s="7" t="s">
        <v>58</v>
      </c>
    </row>
    <row r="110" spans="1:5" ht="12.75">
      <c r="A110">
        <f>E104</f>
        <v>57.891356542617046</v>
      </c>
      <c r="B110" t="s">
        <v>19</v>
      </c>
      <c r="C110">
        <f>A107</f>
        <v>7.1</v>
      </c>
      <c r="D110" t="s">
        <v>5</v>
      </c>
      <c r="E110" s="15">
        <f>A110/C110</f>
        <v>8.153712189100993</v>
      </c>
    </row>
    <row r="112" ht="12.75">
      <c r="A112" s="7" t="s">
        <v>59</v>
      </c>
    </row>
    <row r="113" ht="12.75">
      <c r="A113" s="8">
        <f>ROUND(E110,0)+1</f>
        <v>9</v>
      </c>
    </row>
    <row r="115" ht="12.75">
      <c r="A115" s="7" t="s">
        <v>60</v>
      </c>
    </row>
    <row r="116" ht="12.75">
      <c r="A116">
        <v>1</v>
      </c>
    </row>
    <row r="118" ht="12.75">
      <c r="A118" s="7" t="s">
        <v>62</v>
      </c>
    </row>
    <row r="119" spans="1:5" ht="12.75">
      <c r="A119">
        <f>A113</f>
        <v>9</v>
      </c>
      <c r="B119" t="s">
        <v>35</v>
      </c>
      <c r="C119">
        <f>A116</f>
        <v>1</v>
      </c>
      <c r="D119" t="s">
        <v>5</v>
      </c>
      <c r="E119" s="13">
        <f>A119*C119</f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12">
      <selection activeCell="A131" sqref="A131"/>
    </sheetView>
  </sheetViews>
  <sheetFormatPr defaultColWidth="9.140625" defaultRowHeight="12.75"/>
  <cols>
    <col min="5" max="5" width="11.00390625" style="0" customWidth="1"/>
  </cols>
  <sheetData>
    <row r="1" ht="12.75">
      <c r="B1" s="8" t="s">
        <v>133</v>
      </c>
    </row>
    <row r="2" spans="1:12" ht="28.5" customHeight="1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ht="12.75">
      <c r="A4" s="5"/>
    </row>
    <row r="5" ht="12.75">
      <c r="A5" s="6"/>
    </row>
    <row r="6" ht="12.75">
      <c r="A6" s="32" t="s">
        <v>65</v>
      </c>
    </row>
    <row r="7" spans="1:11" ht="31.5" customHeight="1">
      <c r="A7" s="21" t="s">
        <v>66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ht="12.75">
      <c r="A8" s="7"/>
    </row>
    <row r="9" spans="1:10" ht="12.75">
      <c r="A9" s="23" t="s">
        <v>67</v>
      </c>
      <c r="B9" s="24"/>
      <c r="C9" s="24"/>
      <c r="D9" s="24"/>
      <c r="E9" s="25"/>
      <c r="F9" s="1" t="s">
        <v>68</v>
      </c>
      <c r="G9" s="1" t="s">
        <v>86</v>
      </c>
      <c r="H9" s="1" t="s">
        <v>69</v>
      </c>
      <c r="I9" s="1" t="s">
        <v>5</v>
      </c>
      <c r="J9" s="1" t="s">
        <v>70</v>
      </c>
    </row>
    <row r="10" spans="1:10" ht="12.75">
      <c r="A10" s="26"/>
      <c r="B10" s="27"/>
      <c r="C10" s="27"/>
      <c r="D10" s="27"/>
      <c r="E10" s="28"/>
      <c r="F10" s="1"/>
      <c r="G10" s="1"/>
      <c r="H10" s="1"/>
      <c r="I10" s="1"/>
      <c r="J10" s="1"/>
    </row>
    <row r="11" spans="1:10" ht="12.75">
      <c r="A11" s="2" t="s">
        <v>97</v>
      </c>
      <c r="B11" s="3"/>
      <c r="C11" s="3"/>
      <c r="D11" s="3"/>
      <c r="E11" s="4"/>
      <c r="F11" s="16">
        <v>800</v>
      </c>
      <c r="G11" s="16">
        <v>1</v>
      </c>
      <c r="H11" s="16">
        <v>2</v>
      </c>
      <c r="I11" s="1" t="s">
        <v>5</v>
      </c>
      <c r="J11" s="10">
        <f>F11*H11*G11</f>
        <v>1600</v>
      </c>
    </row>
    <row r="12" spans="1:10" ht="12.75">
      <c r="A12" s="2" t="s">
        <v>98</v>
      </c>
      <c r="B12" s="3"/>
      <c r="C12" s="3"/>
      <c r="D12" s="3"/>
      <c r="E12" s="4"/>
      <c r="F12" s="16">
        <v>800</v>
      </c>
      <c r="G12" s="16">
        <v>1</v>
      </c>
      <c r="H12" s="16">
        <v>1</v>
      </c>
      <c r="I12" s="1" t="s">
        <v>5</v>
      </c>
      <c r="J12" s="10">
        <f>F12*H12*G12</f>
        <v>800</v>
      </c>
    </row>
    <row r="13" spans="1:10" ht="12.75">
      <c r="A13" s="2" t="s">
        <v>130</v>
      </c>
      <c r="B13" s="3"/>
      <c r="C13" s="3"/>
      <c r="D13" s="3"/>
      <c r="E13" s="4"/>
      <c r="F13" s="16">
        <v>300</v>
      </c>
      <c r="G13" s="16">
        <v>1</v>
      </c>
      <c r="H13" s="16">
        <v>12</v>
      </c>
      <c r="I13" s="1" t="s">
        <v>5</v>
      </c>
      <c r="J13" s="10">
        <f>F13*H13*G13</f>
        <v>3600</v>
      </c>
    </row>
    <row r="14" spans="1:10" ht="12.75">
      <c r="A14" s="2" t="s">
        <v>9</v>
      </c>
      <c r="B14" s="3"/>
      <c r="C14" s="3"/>
      <c r="D14" s="3"/>
      <c r="E14" s="4"/>
      <c r="F14" s="16">
        <v>40</v>
      </c>
      <c r="G14" s="16">
        <v>1</v>
      </c>
      <c r="H14" s="16">
        <v>28</v>
      </c>
      <c r="I14" s="1" t="s">
        <v>5</v>
      </c>
      <c r="J14" s="10">
        <f>F14*H14*G14</f>
        <v>1120</v>
      </c>
    </row>
    <row r="15" spans="1:10" ht="12.75">
      <c r="A15" s="2" t="s">
        <v>99</v>
      </c>
      <c r="B15" s="3"/>
      <c r="C15" s="3"/>
      <c r="D15" s="3"/>
      <c r="E15" s="4"/>
      <c r="F15" s="16">
        <v>1</v>
      </c>
      <c r="G15" s="16">
        <v>1</v>
      </c>
      <c r="H15" s="16">
        <v>168</v>
      </c>
      <c r="I15" s="1" t="s">
        <v>5</v>
      </c>
      <c r="J15" s="10">
        <f>F15*H15*G15</f>
        <v>168</v>
      </c>
    </row>
    <row r="16" spans="1:10" ht="12.75">
      <c r="A16" s="2" t="s">
        <v>100</v>
      </c>
      <c r="B16" s="3"/>
      <c r="C16" s="3"/>
      <c r="D16" s="3"/>
      <c r="E16" s="4"/>
      <c r="F16" s="16">
        <v>20</v>
      </c>
      <c r="G16" s="16">
        <v>6</v>
      </c>
      <c r="H16" s="16">
        <v>40</v>
      </c>
      <c r="I16" s="1" t="s">
        <v>5</v>
      </c>
      <c r="J16" s="10">
        <f>F16*H16*G16</f>
        <v>4800</v>
      </c>
    </row>
    <row r="17" spans="1:10" ht="12.75">
      <c r="A17" s="1" t="s">
        <v>76</v>
      </c>
      <c r="B17" s="3"/>
      <c r="C17" s="3"/>
      <c r="D17" s="3"/>
      <c r="E17" s="3"/>
      <c r="F17" s="29">
        <f>SUM(F11:F16)</f>
        <v>1961</v>
      </c>
      <c r="G17" s="4"/>
      <c r="H17" s="1"/>
      <c r="I17" s="1"/>
      <c r="J17" s="11">
        <f>SUM(J11:J16)</f>
        <v>12088</v>
      </c>
    </row>
    <row r="19" spans="1:10" ht="26.25" customHeight="1">
      <c r="A19" s="22" t="s">
        <v>132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5" ht="12.75">
      <c r="A20" s="18">
        <f>J17</f>
        <v>12088</v>
      </c>
      <c r="B20" t="s">
        <v>3</v>
      </c>
      <c r="C20" s="18">
        <v>1.2</v>
      </c>
      <c r="D20" t="s">
        <v>5</v>
      </c>
      <c r="E20" s="8">
        <f>A20*C20</f>
        <v>14505.6</v>
      </c>
    </row>
    <row r="22" ht="12.75">
      <c r="A22" s="7" t="s">
        <v>71</v>
      </c>
    </row>
    <row r="23" ht="12.75">
      <c r="A23" s="17">
        <v>12</v>
      </c>
    </row>
    <row r="25" ht="12.75">
      <c r="A25" s="7" t="s">
        <v>72</v>
      </c>
    </row>
    <row r="26" spans="1:5" ht="12.75">
      <c r="A26">
        <f>E20</f>
        <v>14505.6</v>
      </c>
      <c r="B26" t="s">
        <v>19</v>
      </c>
      <c r="C26">
        <f>A23</f>
        <v>12</v>
      </c>
      <c r="D26" t="s">
        <v>5</v>
      </c>
      <c r="E26" s="13">
        <f>A26/C26</f>
        <v>1208.8</v>
      </c>
    </row>
    <row r="28" ht="12.75">
      <c r="A28" s="32" t="s">
        <v>73</v>
      </c>
    </row>
    <row r="30" spans="1:10" ht="12.75">
      <c r="A30" s="23" t="s">
        <v>74</v>
      </c>
      <c r="B30" s="24"/>
      <c r="C30" s="24"/>
      <c r="D30" s="24"/>
      <c r="E30" s="25"/>
      <c r="F30" s="1" t="s">
        <v>75</v>
      </c>
      <c r="G30" s="1" t="s">
        <v>102</v>
      </c>
      <c r="H30" s="1" t="s">
        <v>69</v>
      </c>
      <c r="I30" s="1" t="s">
        <v>5</v>
      </c>
      <c r="J30" s="1" t="s">
        <v>70</v>
      </c>
    </row>
    <row r="31" spans="1:10" ht="12.75">
      <c r="A31" s="26"/>
      <c r="B31" s="27"/>
      <c r="C31" s="27"/>
      <c r="D31" s="27"/>
      <c r="E31" s="28"/>
      <c r="F31" s="1"/>
      <c r="G31" s="1"/>
      <c r="H31" s="1"/>
      <c r="I31" s="1"/>
      <c r="J31" s="1"/>
    </row>
    <row r="32" spans="1:10" ht="12.75">
      <c r="A32" s="2" t="s">
        <v>101</v>
      </c>
      <c r="B32" s="3"/>
      <c r="C32" s="3"/>
      <c r="D32" s="3"/>
      <c r="E32" s="4"/>
      <c r="F32" s="16">
        <v>90</v>
      </c>
      <c r="G32" s="1">
        <v>6</v>
      </c>
      <c r="H32" s="16">
        <v>42</v>
      </c>
      <c r="I32" s="1" t="s">
        <v>5</v>
      </c>
      <c r="J32" s="12">
        <f>F32*H32*G32</f>
        <v>22680</v>
      </c>
    </row>
    <row r="33" spans="1:10" ht="12.75">
      <c r="A33" s="2"/>
      <c r="B33" s="3"/>
      <c r="C33" s="3"/>
      <c r="D33" s="3"/>
      <c r="E33" s="4"/>
      <c r="F33" s="16"/>
      <c r="G33" s="1"/>
      <c r="H33" s="16"/>
      <c r="I33" s="1" t="s">
        <v>5</v>
      </c>
      <c r="J33" s="12">
        <f>F33*H33*G33</f>
        <v>0</v>
      </c>
    </row>
    <row r="34" spans="1:10" ht="12.75">
      <c r="A34" s="2"/>
      <c r="B34" s="3"/>
      <c r="C34" s="3"/>
      <c r="D34" s="3"/>
      <c r="E34" s="4"/>
      <c r="F34" s="16"/>
      <c r="G34" s="1"/>
      <c r="H34" s="16"/>
      <c r="I34" s="1" t="s">
        <v>5</v>
      </c>
      <c r="J34" s="12">
        <f>F34*H34*G34</f>
        <v>0</v>
      </c>
    </row>
    <row r="35" spans="1:10" ht="12.75">
      <c r="A35" s="2"/>
      <c r="B35" s="3"/>
      <c r="C35" s="3"/>
      <c r="D35" s="3"/>
      <c r="E35" s="3"/>
      <c r="F35" s="3"/>
      <c r="G35" s="4"/>
      <c r="H35" s="1" t="s">
        <v>76</v>
      </c>
      <c r="I35" s="1"/>
      <c r="J35" s="11">
        <f>SUM(J32:J34)</f>
        <v>22680</v>
      </c>
    </row>
    <row r="37" ht="12.75">
      <c r="A37" s="7" t="s">
        <v>77</v>
      </c>
    </row>
    <row r="38" ht="12.75">
      <c r="A38" s="8">
        <f>A23</f>
        <v>12</v>
      </c>
    </row>
    <row r="40" ht="12.75">
      <c r="A40" s="7" t="s">
        <v>103</v>
      </c>
    </row>
    <row r="41" spans="1:5" ht="12.75">
      <c r="A41">
        <f>J35</f>
        <v>22680</v>
      </c>
      <c r="B41" t="s">
        <v>19</v>
      </c>
      <c r="C41">
        <f>A38</f>
        <v>12</v>
      </c>
      <c r="D41" t="s">
        <v>5</v>
      </c>
      <c r="E41" s="13">
        <f>A41/C41</f>
        <v>1890</v>
      </c>
    </row>
    <row r="43" ht="12.75">
      <c r="A43" s="7" t="s">
        <v>104</v>
      </c>
    </row>
    <row r="44" ht="12.75">
      <c r="A44" s="8">
        <f>E26</f>
        <v>1208.8</v>
      </c>
    </row>
    <row r="46" ht="12.75">
      <c r="A46" s="7" t="s">
        <v>105</v>
      </c>
    </row>
    <row r="47" spans="1:5" ht="12.75">
      <c r="A47">
        <f>E41</f>
        <v>1890</v>
      </c>
      <c r="B47" t="s">
        <v>28</v>
      </c>
      <c r="C47">
        <f>A44</f>
        <v>1208.8</v>
      </c>
      <c r="D47" t="s">
        <v>5</v>
      </c>
      <c r="E47" s="13">
        <f>A47+C47</f>
        <v>3098.8</v>
      </c>
    </row>
    <row r="49" ht="12.75">
      <c r="A49" s="7" t="s">
        <v>106</v>
      </c>
    </row>
    <row r="50" spans="1:5" ht="12.75">
      <c r="A50">
        <f>E47</f>
        <v>3098.8</v>
      </c>
      <c r="B50" t="s">
        <v>19</v>
      </c>
      <c r="C50">
        <v>7</v>
      </c>
      <c r="D50" t="s">
        <v>5</v>
      </c>
      <c r="E50" s="13">
        <f>A50/7</f>
        <v>442.6857142857143</v>
      </c>
    </row>
    <row r="52" ht="12.75">
      <c r="A52" s="8" t="s">
        <v>107</v>
      </c>
    </row>
    <row r="54" ht="12.75">
      <c r="A54" s="7" t="s">
        <v>108</v>
      </c>
    </row>
    <row r="55" ht="12.75">
      <c r="A55" s="8">
        <f>E50</f>
        <v>442.6857142857143</v>
      </c>
    </row>
    <row r="57" ht="12.75">
      <c r="A57" s="7" t="s">
        <v>109</v>
      </c>
    </row>
    <row r="58" ht="12.75">
      <c r="A58" t="s">
        <v>110</v>
      </c>
    </row>
    <row r="59" ht="12.75">
      <c r="A59" s="17">
        <v>3</v>
      </c>
    </row>
    <row r="61" ht="12.75">
      <c r="A61" s="7" t="s">
        <v>111</v>
      </c>
    </row>
    <row r="62" spans="1:5" ht="12.75">
      <c r="A62">
        <f>A55</f>
        <v>442.6857142857143</v>
      </c>
      <c r="B62" t="s">
        <v>35</v>
      </c>
      <c r="C62">
        <f>A59</f>
        <v>3</v>
      </c>
      <c r="D62" t="s">
        <v>5</v>
      </c>
      <c r="E62" s="13">
        <f>A62*C62</f>
        <v>1328.057142857143</v>
      </c>
    </row>
    <row r="64" ht="12.75">
      <c r="A64" s="7" t="s">
        <v>112</v>
      </c>
    </row>
    <row r="65" ht="12.75">
      <c r="A65" t="s">
        <v>113</v>
      </c>
    </row>
    <row r="66" ht="12.75">
      <c r="A66" t="s">
        <v>38</v>
      </c>
    </row>
    <row r="67" ht="12.75">
      <c r="A67" s="17">
        <v>0.3</v>
      </c>
    </row>
    <row r="69" ht="12.75">
      <c r="A69" s="7" t="s">
        <v>114</v>
      </c>
    </row>
    <row r="70" spans="1:5" ht="12.75">
      <c r="A70">
        <f>E62</f>
        <v>1328.057142857143</v>
      </c>
      <c r="B70" t="s">
        <v>19</v>
      </c>
      <c r="C70">
        <f>A67</f>
        <v>0.3</v>
      </c>
      <c r="D70" t="s">
        <v>5</v>
      </c>
      <c r="E70" s="13">
        <f>A70/C70</f>
        <v>4426.857142857143</v>
      </c>
    </row>
    <row r="72" ht="12.75">
      <c r="A72" s="7" t="s">
        <v>115</v>
      </c>
    </row>
    <row r="73" ht="12.75">
      <c r="A73" s="17">
        <v>1.2</v>
      </c>
    </row>
    <row r="75" ht="12.75">
      <c r="A75" s="7" t="s">
        <v>116</v>
      </c>
    </row>
    <row r="77" ht="12.75">
      <c r="A77" t="s">
        <v>117</v>
      </c>
    </row>
    <row r="78" spans="1:6" ht="12.75">
      <c r="A78">
        <f>E70</f>
        <v>4426.857142857143</v>
      </c>
      <c r="B78" t="s">
        <v>35</v>
      </c>
      <c r="C78">
        <f>A73</f>
        <v>1.2</v>
      </c>
      <c r="D78" t="s">
        <v>5</v>
      </c>
      <c r="E78" s="13">
        <f>A78*C78</f>
        <v>5312.228571428572</v>
      </c>
      <c r="F78" t="s">
        <v>118</v>
      </c>
    </row>
    <row r="80" ht="12.75">
      <c r="A80" s="7" t="s">
        <v>119</v>
      </c>
    </row>
    <row r="81" spans="1:2" ht="12.75">
      <c r="A81" s="17">
        <v>120</v>
      </c>
      <c r="B81" t="s">
        <v>118</v>
      </c>
    </row>
    <row r="83" ht="12.75">
      <c r="A83" s="7" t="s">
        <v>120</v>
      </c>
    </row>
    <row r="84" ht="12.75">
      <c r="A84" t="s">
        <v>121</v>
      </c>
    </row>
    <row r="85" spans="1:5" ht="12.75">
      <c r="A85">
        <f>E78</f>
        <v>5312.228571428572</v>
      </c>
      <c r="B85" t="s">
        <v>19</v>
      </c>
      <c r="C85">
        <f>A81</f>
        <v>120</v>
      </c>
      <c r="D85" t="s">
        <v>5</v>
      </c>
      <c r="E85" s="14">
        <f>ROUNDUP(A85/C85,0)</f>
        <v>45</v>
      </c>
    </row>
    <row r="87" ht="12.75">
      <c r="A87" s="7" t="s">
        <v>122</v>
      </c>
    </row>
    <row r="88" ht="12.75">
      <c r="A88" t="s">
        <v>123</v>
      </c>
    </row>
    <row r="89" spans="1:5" ht="12.75">
      <c r="A89">
        <f>A38</f>
        <v>12</v>
      </c>
      <c r="B89" t="s">
        <v>19</v>
      </c>
      <c r="C89" s="18">
        <v>6</v>
      </c>
      <c r="D89" t="s">
        <v>5</v>
      </c>
      <c r="E89" s="13">
        <f>A89/C89</f>
        <v>2</v>
      </c>
    </row>
    <row r="91" ht="12.75">
      <c r="A91" s="7" t="s">
        <v>124</v>
      </c>
    </row>
    <row r="93" spans="1:5" ht="12.75">
      <c r="A93" s="9">
        <f>E85</f>
        <v>45</v>
      </c>
      <c r="B93" t="s">
        <v>35</v>
      </c>
      <c r="C93">
        <f>E89</f>
        <v>2</v>
      </c>
      <c r="D93" t="s">
        <v>5</v>
      </c>
      <c r="E93" s="14">
        <f>ROUND(A93*C93,0)</f>
        <v>90</v>
      </c>
    </row>
    <row r="95" ht="12.75">
      <c r="A95" s="8" t="s">
        <v>125</v>
      </c>
    </row>
    <row r="97" ht="12.75">
      <c r="A97" s="7" t="s">
        <v>126</v>
      </c>
    </row>
    <row r="98" ht="12.75">
      <c r="A98" s="8">
        <f>E50</f>
        <v>442.6857142857143</v>
      </c>
    </row>
    <row r="100" spans="1:11" ht="27.75" customHeight="1">
      <c r="A100" s="22" t="s">
        <v>93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5" ht="12.75">
      <c r="A101">
        <f>A98</f>
        <v>442.6857142857143</v>
      </c>
      <c r="B101" t="s">
        <v>35</v>
      </c>
      <c r="C101" s="18">
        <v>1.2</v>
      </c>
      <c r="D101" t="s">
        <v>5</v>
      </c>
      <c r="E101" s="13">
        <f>A101*1.3</f>
        <v>575.4914285714286</v>
      </c>
    </row>
    <row r="103" ht="12.75">
      <c r="A103" s="7" t="s">
        <v>95</v>
      </c>
    </row>
    <row r="104" spans="1:2" ht="12.75">
      <c r="A104" s="17">
        <v>4</v>
      </c>
      <c r="B104" t="s">
        <v>96</v>
      </c>
    </row>
    <row r="106" ht="12.75">
      <c r="A106" s="7" t="s">
        <v>127</v>
      </c>
    </row>
    <row r="107" spans="1:5" ht="12.75">
      <c r="A107">
        <f>E101</f>
        <v>575.4914285714286</v>
      </c>
      <c r="B107" t="s">
        <v>19</v>
      </c>
      <c r="C107">
        <f>A104</f>
        <v>4</v>
      </c>
      <c r="D107" t="s">
        <v>5</v>
      </c>
      <c r="E107" s="13">
        <f>A107/C107</f>
        <v>143.87285714285716</v>
      </c>
    </row>
    <row r="109" ht="12.75">
      <c r="A109" s="7" t="s">
        <v>92</v>
      </c>
    </row>
    <row r="110" spans="1:2" ht="12.75">
      <c r="A110" s="17">
        <v>7</v>
      </c>
      <c r="B110" t="s">
        <v>128</v>
      </c>
    </row>
    <row r="112" ht="12.75">
      <c r="A112" s="7" t="s">
        <v>94</v>
      </c>
    </row>
    <row r="113" spans="1:5" ht="12.75">
      <c r="A113">
        <f>E107</f>
        <v>143.87285714285716</v>
      </c>
      <c r="B113" t="s">
        <v>19</v>
      </c>
      <c r="C113">
        <f>A110</f>
        <v>7</v>
      </c>
      <c r="D113" t="s">
        <v>5</v>
      </c>
      <c r="E113" s="15">
        <f>A113/C113</f>
        <v>20.55326530612245</v>
      </c>
    </row>
    <row r="115" spans="1:7" ht="12.75">
      <c r="A115" s="7" t="s">
        <v>81</v>
      </c>
      <c r="G115" s="13">
        <f>ROUNDUP(E113,0)</f>
        <v>21</v>
      </c>
    </row>
    <row r="117" spans="1:8" ht="12.75">
      <c r="A117" t="s">
        <v>79</v>
      </c>
      <c r="G117" s="18">
        <v>12</v>
      </c>
      <c r="H117" t="s">
        <v>78</v>
      </c>
    </row>
    <row r="118" ht="12.75">
      <c r="A118" s="7" t="s">
        <v>80</v>
      </c>
    </row>
    <row r="119" spans="1:5" ht="12.75">
      <c r="A119" s="19">
        <f>A23</f>
        <v>12</v>
      </c>
      <c r="B119" t="s">
        <v>19</v>
      </c>
      <c r="C119">
        <f>G117</f>
        <v>12</v>
      </c>
      <c r="D119" t="s">
        <v>5</v>
      </c>
      <c r="E119" s="20">
        <f>A119/C119</f>
        <v>1</v>
      </c>
    </row>
    <row r="121" ht="12.75">
      <c r="A121" s="7" t="s">
        <v>82</v>
      </c>
    </row>
    <row r="122" spans="1:5" ht="12.75">
      <c r="A122">
        <f>G115</f>
        <v>21</v>
      </c>
      <c r="B122" t="s">
        <v>35</v>
      </c>
      <c r="C122">
        <f>E119</f>
        <v>1</v>
      </c>
      <c r="D122" t="s">
        <v>5</v>
      </c>
      <c r="E122" s="13">
        <f>A122*C122</f>
        <v>21</v>
      </c>
    </row>
    <row r="125" ht="12.75">
      <c r="A125" t="s">
        <v>83</v>
      </c>
    </row>
    <row r="126" spans="1:8" ht="12.75">
      <c r="A126" s="8" t="s">
        <v>89</v>
      </c>
      <c r="B126" s="8"/>
      <c r="C126" s="8"/>
      <c r="D126" s="8"/>
      <c r="E126" s="8" t="s">
        <v>86</v>
      </c>
      <c r="F126" s="8" t="s">
        <v>87</v>
      </c>
      <c r="G126" s="8"/>
      <c r="H126" s="8" t="s">
        <v>88</v>
      </c>
    </row>
    <row r="127" spans="1:8" ht="12.75">
      <c r="A127" t="s">
        <v>84</v>
      </c>
      <c r="E127" s="20">
        <f>E122</f>
        <v>21</v>
      </c>
      <c r="F127">
        <v>480</v>
      </c>
      <c r="H127" s="20">
        <f>E127*F127</f>
        <v>10080</v>
      </c>
    </row>
    <row r="128" spans="1:8" ht="12.75">
      <c r="A128" t="s">
        <v>85</v>
      </c>
      <c r="E128" s="30">
        <f>E93</f>
        <v>90</v>
      </c>
      <c r="F128">
        <v>162</v>
      </c>
      <c r="H128" s="20">
        <f>E128*F128</f>
        <v>14580</v>
      </c>
    </row>
    <row r="129" spans="1:8" ht="12.75">
      <c r="A129" t="s">
        <v>90</v>
      </c>
      <c r="B129" t="s">
        <v>129</v>
      </c>
      <c r="D129" s="20">
        <f>ROUNDUP(F17/1000,1)</f>
        <v>2</v>
      </c>
      <c r="E129">
        <v>1</v>
      </c>
      <c r="F129">
        <v>440</v>
      </c>
      <c r="H129" s="20">
        <f>E129*F129</f>
        <v>440</v>
      </c>
    </row>
    <row r="130" spans="1:8" ht="12.75">
      <c r="A130" t="s">
        <v>135</v>
      </c>
      <c r="E130">
        <v>1</v>
      </c>
      <c r="F130">
        <v>50</v>
      </c>
      <c r="H130" s="20">
        <f>E130*F130</f>
        <v>50</v>
      </c>
    </row>
    <row r="131" spans="1:8" ht="12.75">
      <c r="A131" t="s">
        <v>134</v>
      </c>
      <c r="H131" s="20">
        <f>SUM(H127:H130)*0.003</f>
        <v>75.45</v>
      </c>
    </row>
    <row r="133" spans="1:8" ht="12.75">
      <c r="A133" s="8" t="s">
        <v>91</v>
      </c>
      <c r="B133" s="8"/>
      <c r="C133" s="8"/>
      <c r="D133" s="8"/>
      <c r="E133" s="8"/>
      <c r="F133" s="8"/>
      <c r="G133" s="8"/>
      <c r="H133" s="13">
        <f>SUM(H127:H132)</f>
        <v>25225.45</v>
      </c>
    </row>
  </sheetData>
  <mergeCells count="6">
    <mergeCell ref="A2:L2"/>
    <mergeCell ref="A7:K7"/>
    <mergeCell ref="A19:J19"/>
    <mergeCell ref="A100:K100"/>
    <mergeCell ref="A9:E10"/>
    <mergeCell ref="A30:E3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Webconx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Spence</dc:creator>
  <cp:keywords/>
  <dc:description/>
  <cp:lastModifiedBy>Каргиев</cp:lastModifiedBy>
  <dcterms:created xsi:type="dcterms:W3CDTF">2003-03-29T12:32:43Z</dcterms:created>
  <dcterms:modified xsi:type="dcterms:W3CDTF">2003-04-09T15:04:52Z</dcterms:modified>
  <cp:category/>
  <cp:version/>
  <cp:contentType/>
  <cp:contentStatus/>
</cp:coreProperties>
</file>